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1475" windowHeight="538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C68" i="1" l="1"/>
  <c r="B42" i="1" l="1"/>
  <c r="B56" i="1" s="1"/>
  <c r="E23" i="1"/>
  <c r="E24" i="1"/>
  <c r="E25" i="1"/>
  <c r="E26" i="1"/>
  <c r="E27" i="1"/>
  <c r="E28" i="1"/>
  <c r="E29" i="1"/>
  <c r="E30" i="1"/>
  <c r="E32" i="1"/>
  <c r="B58" i="1" l="1"/>
  <c r="B55" i="1"/>
  <c r="B54" i="1"/>
  <c r="B53" i="1"/>
  <c r="B52" i="1"/>
  <c r="B61" i="1"/>
  <c r="B60" i="1"/>
  <c r="B59" i="1"/>
  <c r="B57" i="1"/>
  <c r="E22" i="1"/>
  <c r="H8" i="1"/>
  <c r="H11" i="1"/>
  <c r="H13" i="1"/>
  <c r="H14" i="1"/>
  <c r="H15" i="1"/>
  <c r="H7" i="1"/>
  <c r="E11" i="1"/>
  <c r="E13" i="1"/>
  <c r="E14" i="1"/>
  <c r="E15" i="1"/>
  <c r="E16" i="1"/>
  <c r="H16" i="1" s="1"/>
  <c r="E12" i="1"/>
  <c r="H12" i="1" s="1"/>
  <c r="E10" i="1"/>
  <c r="H10" i="1" s="1"/>
  <c r="E9" i="1"/>
  <c r="H9" i="1" s="1"/>
  <c r="H18" i="1" s="1"/>
  <c r="E37" i="1" s="1"/>
  <c r="E7" i="1"/>
  <c r="E6" i="1"/>
  <c r="E5" i="1"/>
  <c r="E18" i="1" s="1"/>
  <c r="F17" i="1" l="1"/>
  <c r="D51" i="1"/>
  <c r="F51" i="1" s="1"/>
  <c r="G51" i="1" s="1"/>
  <c r="F8" i="1"/>
  <c r="F11" i="1"/>
  <c r="F16" i="1"/>
  <c r="E36" i="1"/>
  <c r="B41" i="1" s="1"/>
  <c r="F10" i="1"/>
  <c r="F9" i="1"/>
  <c r="B62" i="1"/>
  <c r="F5" i="1"/>
  <c r="F15" i="1"/>
  <c r="F7" i="1"/>
  <c r="F14" i="1"/>
  <c r="F6" i="1"/>
  <c r="F13" i="1"/>
  <c r="F18" i="1"/>
  <c r="F12" i="1"/>
  <c r="E60" i="1" l="1"/>
  <c r="F60" i="1" s="1"/>
  <c r="E53" i="1"/>
  <c r="F53" i="1" s="1"/>
  <c r="E61" i="1"/>
  <c r="F61" i="1" s="1"/>
  <c r="E54" i="1"/>
  <c r="F54" i="1" s="1"/>
  <c r="E52" i="1"/>
  <c r="E55" i="1"/>
  <c r="F55" i="1" s="1"/>
  <c r="E56" i="1"/>
  <c r="F56" i="1" s="1"/>
  <c r="E57" i="1"/>
  <c r="F57" i="1" s="1"/>
  <c r="E58" i="1"/>
  <c r="F58" i="1" s="1"/>
  <c r="E59" i="1"/>
  <c r="F59" i="1" s="1"/>
  <c r="E38" i="1"/>
  <c r="F33" i="1" l="1"/>
  <c r="F34" i="1"/>
  <c r="F35" i="1"/>
  <c r="F28" i="1"/>
  <c r="E39" i="1"/>
  <c r="F29" i="1"/>
  <c r="F30" i="1"/>
  <c r="F38" i="1"/>
  <c r="F23" i="1"/>
  <c r="F31" i="1"/>
  <c r="F26" i="1"/>
  <c r="F25" i="1"/>
  <c r="F24" i="1"/>
  <c r="B43" i="1"/>
  <c r="F32" i="1"/>
  <c r="F27" i="1"/>
  <c r="F37" i="1"/>
  <c r="F22" i="1"/>
  <c r="F36" i="1"/>
  <c r="E62" i="1"/>
  <c r="B67" i="1" s="1"/>
  <c r="F52" i="1"/>
  <c r="B44" i="1" l="1"/>
  <c r="B46" i="1"/>
  <c r="B45" i="1"/>
  <c r="G52" i="1"/>
  <c r="B65" i="1"/>
  <c r="B66" i="1"/>
  <c r="G53" i="1" l="1"/>
  <c r="G54" i="1" s="1"/>
  <c r="G55" i="1" s="1"/>
  <c r="G56" i="1" s="1"/>
  <c r="G57" i="1" s="1"/>
  <c r="G58" i="1" s="1"/>
  <c r="G59" i="1" s="1"/>
  <c r="G60" i="1" s="1"/>
  <c r="G61" i="1" s="1"/>
  <c r="B68" i="1" l="1"/>
</calcChain>
</file>

<file path=xl/sharedStrings.xml><?xml version="1.0" encoding="utf-8"?>
<sst xmlns="http://schemas.openxmlformats.org/spreadsheetml/2006/main" count="134" uniqueCount="77">
  <si>
    <t>Custo de implantação ou investimento inicial</t>
  </si>
  <si>
    <t>Discriminação</t>
  </si>
  <si>
    <t>Unidade</t>
  </si>
  <si>
    <t>Quantidade</t>
  </si>
  <si>
    <t>Valor unitário (R$)</t>
  </si>
  <si>
    <t>Valor total (R$)</t>
  </si>
  <si>
    <t>%</t>
  </si>
  <si>
    <t>Depreciação anual (R$)</t>
  </si>
  <si>
    <t>Limpeza da área</t>
  </si>
  <si>
    <t>homem/dia</t>
  </si>
  <si>
    <t>Levantamento topográfico</t>
  </si>
  <si>
    <t>hectare</t>
  </si>
  <si>
    <t>Escavação dos viveiros</t>
  </si>
  <si>
    <t>hora/máquina</t>
  </si>
  <si>
    <t>Tubos e conexões</t>
  </si>
  <si>
    <t>verba</t>
  </si>
  <si>
    <t>-</t>
  </si>
  <si>
    <t>Reservatório ou cisterna</t>
  </si>
  <si>
    <t>Criação de tambaqui em viveiros escavados (2 hectares de lâmina d'água)</t>
  </si>
  <si>
    <t>Estrutura de apoio</t>
  </si>
  <si>
    <t>m2</t>
  </si>
  <si>
    <t>Rede de arrasto</t>
  </si>
  <si>
    <t>Puçá</t>
  </si>
  <si>
    <t>Balança</t>
  </si>
  <si>
    <t>unidade</t>
  </si>
  <si>
    <t>Carro de mão</t>
  </si>
  <si>
    <t>Balde plástico</t>
  </si>
  <si>
    <t>Outros custos</t>
  </si>
  <si>
    <t>Total</t>
  </si>
  <si>
    <t>Bomba hidráulica</t>
  </si>
  <si>
    <t>Custo operacional de produção</t>
  </si>
  <si>
    <t>Alevinos</t>
  </si>
  <si>
    <t>Ração inicial</t>
  </si>
  <si>
    <t>Ração crescimento 1</t>
  </si>
  <si>
    <t>Ração crescimento 2</t>
  </si>
  <si>
    <t>Ração crescimento 3</t>
  </si>
  <si>
    <t>Ração terminação</t>
  </si>
  <si>
    <t>milheiro</t>
  </si>
  <si>
    <t>saco 25 kg</t>
  </si>
  <si>
    <t>Calcário agrícola</t>
  </si>
  <si>
    <t>Uréia</t>
  </si>
  <si>
    <t>kg</t>
  </si>
  <si>
    <t>Mão de obra permanente</t>
  </si>
  <si>
    <t>Mão de obra temporária</t>
  </si>
  <si>
    <t>Manutenção</t>
  </si>
  <si>
    <t>Encargos sociais</t>
  </si>
  <si>
    <t>Custo operacional total (R$)</t>
  </si>
  <si>
    <t>Custo operacional efetivo (R$)</t>
  </si>
  <si>
    <t>Energia elétrica</t>
  </si>
  <si>
    <t>salário</t>
  </si>
  <si>
    <t>Custo operacional total (R$/Kg)</t>
  </si>
  <si>
    <t>Investimento total (R$)</t>
  </si>
  <si>
    <t>Receita bruta (R$)</t>
  </si>
  <si>
    <t>Lucro operacional (R$)</t>
  </si>
  <si>
    <t>Lucro operacional mensal (R$)</t>
  </si>
  <si>
    <t>Produção (kg)</t>
  </si>
  <si>
    <t>Preço (R$/kg)</t>
  </si>
  <si>
    <t>Margem bruta (%)</t>
  </si>
  <si>
    <t>Índice de lucratividade (%)</t>
  </si>
  <si>
    <t>Fluxo de caixa</t>
  </si>
  <si>
    <t>Ano</t>
  </si>
  <si>
    <t>Entrada (R$)</t>
  </si>
  <si>
    <t>Saída (R$)</t>
  </si>
  <si>
    <t>Fluxo líquido (R$)</t>
  </si>
  <si>
    <t>Saldo (R$)</t>
  </si>
  <si>
    <t>Receita</t>
  </si>
  <si>
    <t>Valor residual</t>
  </si>
  <si>
    <t>Custo operacional</t>
  </si>
  <si>
    <t>Investimento</t>
  </si>
  <si>
    <t>Vida útil (anos)</t>
  </si>
  <si>
    <t>Taxa Mínima de Atratividade</t>
  </si>
  <si>
    <t>Valor Presente Líquido (R$)</t>
  </si>
  <si>
    <t>Taxa Interna de Retorno (%)</t>
  </si>
  <si>
    <t>Relação Benefício Custo</t>
  </si>
  <si>
    <t>Período de Retorno do Capital</t>
  </si>
  <si>
    <t>anos</t>
  </si>
  <si>
    <t>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</si>
</sst>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/>
    <xf numFmtId="9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zoomScale="60" zoomScaleNormal="60" workbookViewId="0">
      <selection sqref="A1:H1"/>
    </sheetView>
  </sheetViews>
  <sheetFormatPr defaultRowHeight="15" x14ac:dyDescent="0.25"/>
  <cols>
    <col min="1" max="1" width="41.7109375" customWidth="1"/>
    <col min="2" max="2" width="26.85546875" customWidth="1"/>
    <col min="3" max="3" width="18.85546875" customWidth="1"/>
    <col min="4" max="4" width="19.5703125" customWidth="1"/>
    <col min="5" max="5" width="21.140625" customWidth="1"/>
    <col min="6" max="6" width="18.28515625" customWidth="1"/>
    <col min="7" max="7" width="15.7109375" customWidth="1"/>
    <col min="8" max="8" width="24.5703125" customWidth="1"/>
  </cols>
  <sheetData>
    <row r="1" spans="1:8" ht="15.75" x14ac:dyDescent="0.25">
      <c r="A1" s="22" t="s">
        <v>18</v>
      </c>
      <c r="B1" s="22"/>
      <c r="C1" s="22"/>
      <c r="D1" s="22"/>
      <c r="E1" s="22"/>
      <c r="F1" s="22"/>
      <c r="G1" s="22"/>
      <c r="H1" s="22"/>
    </row>
    <row r="2" spans="1:8" ht="15.75" x14ac:dyDescent="0.25">
      <c r="A2" s="2"/>
      <c r="B2" s="2"/>
      <c r="C2" s="2"/>
      <c r="D2" s="2"/>
      <c r="E2" s="2"/>
      <c r="F2" s="2"/>
      <c r="G2" s="2"/>
      <c r="H2" s="2"/>
    </row>
    <row r="3" spans="1:8" ht="15.75" x14ac:dyDescent="0.25">
      <c r="A3" s="21" t="s">
        <v>0</v>
      </c>
      <c r="B3" s="21"/>
      <c r="C3" s="21"/>
      <c r="D3" s="21"/>
      <c r="E3" s="21"/>
      <c r="F3" s="21"/>
      <c r="G3" s="21"/>
      <c r="H3" s="21"/>
    </row>
    <row r="4" spans="1:8" ht="15.75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69</v>
      </c>
      <c r="H4" s="3" t="s">
        <v>7</v>
      </c>
    </row>
    <row r="5" spans="1:8" ht="15.75" x14ac:dyDescent="0.25">
      <c r="A5" s="4" t="s">
        <v>8</v>
      </c>
      <c r="B5" s="5" t="s">
        <v>9</v>
      </c>
      <c r="C5" s="5">
        <v>24</v>
      </c>
      <c r="D5" s="6">
        <v>50</v>
      </c>
      <c r="E5" s="6">
        <f>C5*D5</f>
        <v>1200</v>
      </c>
      <c r="F5" s="7">
        <f>(E5*100)/E$18</f>
        <v>1.2941493664060393</v>
      </c>
      <c r="G5" s="5" t="s">
        <v>16</v>
      </c>
      <c r="H5" s="5" t="s">
        <v>16</v>
      </c>
    </row>
    <row r="6" spans="1:8" ht="15.75" x14ac:dyDescent="0.25">
      <c r="A6" s="4" t="s">
        <v>10</v>
      </c>
      <c r="B6" s="5" t="s">
        <v>11</v>
      </c>
      <c r="C6" s="5">
        <v>3</v>
      </c>
      <c r="D6" s="6">
        <v>200</v>
      </c>
      <c r="E6" s="6">
        <f>C6*D6</f>
        <v>600</v>
      </c>
      <c r="F6" s="7">
        <f t="shared" ref="F6:F18" si="0">(E6*100)/E$18</f>
        <v>0.64707468320301964</v>
      </c>
      <c r="G6" s="5" t="s">
        <v>16</v>
      </c>
      <c r="H6" s="5" t="s">
        <v>16</v>
      </c>
    </row>
    <row r="7" spans="1:8" ht="15.75" x14ac:dyDescent="0.25">
      <c r="A7" s="4" t="s">
        <v>12</v>
      </c>
      <c r="B7" s="5" t="s">
        <v>13</v>
      </c>
      <c r="C7" s="5">
        <v>250</v>
      </c>
      <c r="D7" s="6">
        <v>250</v>
      </c>
      <c r="E7" s="6">
        <f>C7*D7</f>
        <v>62500</v>
      </c>
      <c r="F7" s="7">
        <f t="shared" si="0"/>
        <v>67.403612833647884</v>
      </c>
      <c r="G7" s="5">
        <v>25</v>
      </c>
      <c r="H7" s="6">
        <f>E7/G7</f>
        <v>2500</v>
      </c>
    </row>
    <row r="8" spans="1:8" ht="15.75" x14ac:dyDescent="0.25">
      <c r="A8" s="4" t="s">
        <v>14</v>
      </c>
      <c r="B8" s="5" t="s">
        <v>15</v>
      </c>
      <c r="C8" s="5" t="s">
        <v>16</v>
      </c>
      <c r="D8" s="6" t="s">
        <v>16</v>
      </c>
      <c r="E8" s="6">
        <v>800</v>
      </c>
      <c r="F8" s="7">
        <f t="shared" si="0"/>
        <v>0.86276624427069293</v>
      </c>
      <c r="G8" s="5">
        <v>5</v>
      </c>
      <c r="H8" s="6">
        <f t="shared" ref="H8:H16" si="1">E8/G8</f>
        <v>160</v>
      </c>
    </row>
    <row r="9" spans="1:8" ht="15.75" x14ac:dyDescent="0.25">
      <c r="A9" s="4" t="s">
        <v>17</v>
      </c>
      <c r="B9" s="5" t="s">
        <v>13</v>
      </c>
      <c r="C9" s="5">
        <v>62.5</v>
      </c>
      <c r="D9" s="6">
        <v>250</v>
      </c>
      <c r="E9" s="6">
        <f>C9*D9</f>
        <v>15625</v>
      </c>
      <c r="F9" s="7">
        <f t="shared" si="0"/>
        <v>16.850903208411971</v>
      </c>
      <c r="G9" s="5">
        <v>25</v>
      </c>
      <c r="H9" s="6">
        <f t="shared" si="1"/>
        <v>625</v>
      </c>
    </row>
    <row r="10" spans="1:8" ht="15.75" x14ac:dyDescent="0.25">
      <c r="A10" s="4" t="s">
        <v>19</v>
      </c>
      <c r="B10" s="5" t="s">
        <v>20</v>
      </c>
      <c r="C10" s="5">
        <v>10</v>
      </c>
      <c r="D10" s="6">
        <v>500</v>
      </c>
      <c r="E10" s="6">
        <f>C10*D10</f>
        <v>5000</v>
      </c>
      <c r="F10" s="7">
        <f t="shared" si="0"/>
        <v>5.3922890266918309</v>
      </c>
      <c r="G10" s="5">
        <v>25</v>
      </c>
      <c r="H10" s="6">
        <f t="shared" si="1"/>
        <v>200</v>
      </c>
    </row>
    <row r="11" spans="1:8" ht="15.75" x14ac:dyDescent="0.25">
      <c r="A11" s="4" t="s">
        <v>29</v>
      </c>
      <c r="B11" s="5" t="s">
        <v>24</v>
      </c>
      <c r="C11" s="5">
        <v>1</v>
      </c>
      <c r="D11" s="6">
        <v>1800</v>
      </c>
      <c r="E11" s="6">
        <f>C11*D11</f>
        <v>1800</v>
      </c>
      <c r="F11" s="7">
        <f t="shared" si="0"/>
        <v>1.9412240496090591</v>
      </c>
      <c r="G11" s="5">
        <v>10</v>
      </c>
      <c r="H11" s="6">
        <f t="shared" si="1"/>
        <v>180</v>
      </c>
    </row>
    <row r="12" spans="1:8" ht="15.75" x14ac:dyDescent="0.25">
      <c r="A12" s="4" t="s">
        <v>21</v>
      </c>
      <c r="B12" s="5" t="s">
        <v>24</v>
      </c>
      <c r="C12" s="5">
        <v>2</v>
      </c>
      <c r="D12" s="6">
        <v>800</v>
      </c>
      <c r="E12" s="6">
        <f>C12*D12</f>
        <v>1600</v>
      </c>
      <c r="F12" s="7">
        <f t="shared" si="0"/>
        <v>1.7255324885413859</v>
      </c>
      <c r="G12" s="5">
        <v>5</v>
      </c>
      <c r="H12" s="6">
        <f t="shared" si="1"/>
        <v>320</v>
      </c>
    </row>
    <row r="13" spans="1:8" ht="15.75" x14ac:dyDescent="0.25">
      <c r="A13" s="4" t="s">
        <v>22</v>
      </c>
      <c r="B13" s="5" t="s">
        <v>24</v>
      </c>
      <c r="C13" s="5">
        <v>2</v>
      </c>
      <c r="D13" s="6">
        <v>100</v>
      </c>
      <c r="E13" s="6">
        <f t="shared" ref="E13:E16" si="2">C13*D13</f>
        <v>200</v>
      </c>
      <c r="F13" s="7">
        <f t="shared" si="0"/>
        <v>0.21569156106767323</v>
      </c>
      <c r="G13" s="5">
        <v>5</v>
      </c>
      <c r="H13" s="6">
        <f t="shared" si="1"/>
        <v>40</v>
      </c>
    </row>
    <row r="14" spans="1:8" ht="15.75" x14ac:dyDescent="0.25">
      <c r="A14" s="4" t="s">
        <v>23</v>
      </c>
      <c r="B14" s="5" t="s">
        <v>24</v>
      </c>
      <c r="C14" s="5">
        <v>2</v>
      </c>
      <c r="D14" s="6">
        <v>150</v>
      </c>
      <c r="E14" s="6">
        <f t="shared" si="2"/>
        <v>300</v>
      </c>
      <c r="F14" s="7">
        <f t="shared" si="0"/>
        <v>0.32353734160150982</v>
      </c>
      <c r="G14" s="5">
        <v>5</v>
      </c>
      <c r="H14" s="6">
        <f t="shared" si="1"/>
        <v>60</v>
      </c>
    </row>
    <row r="15" spans="1:8" ht="15.75" x14ac:dyDescent="0.25">
      <c r="A15" s="4" t="s">
        <v>25</v>
      </c>
      <c r="B15" s="5" t="s">
        <v>24</v>
      </c>
      <c r="C15" s="5">
        <v>1</v>
      </c>
      <c r="D15" s="6">
        <v>200</v>
      </c>
      <c r="E15" s="6">
        <f t="shared" si="2"/>
        <v>200</v>
      </c>
      <c r="F15" s="7">
        <f t="shared" si="0"/>
        <v>0.21569156106767323</v>
      </c>
      <c r="G15" s="5">
        <v>5</v>
      </c>
      <c r="H15" s="6">
        <f t="shared" si="1"/>
        <v>40</v>
      </c>
    </row>
    <row r="16" spans="1:8" ht="15.75" x14ac:dyDescent="0.25">
      <c r="A16" s="4" t="s">
        <v>26</v>
      </c>
      <c r="B16" s="5" t="s">
        <v>24</v>
      </c>
      <c r="C16" s="5">
        <v>4</v>
      </c>
      <c r="D16" s="6">
        <v>25</v>
      </c>
      <c r="E16" s="6">
        <f t="shared" si="2"/>
        <v>100</v>
      </c>
      <c r="F16" s="7">
        <f t="shared" si="0"/>
        <v>0.10784578053383662</v>
      </c>
      <c r="G16" s="5">
        <v>5</v>
      </c>
      <c r="H16" s="6">
        <f t="shared" si="1"/>
        <v>20</v>
      </c>
    </row>
    <row r="17" spans="1:8" ht="15.75" x14ac:dyDescent="0.25">
      <c r="A17" s="4" t="s">
        <v>27</v>
      </c>
      <c r="B17" s="5" t="s">
        <v>15</v>
      </c>
      <c r="C17" s="5" t="s">
        <v>16</v>
      </c>
      <c r="D17" s="5" t="s">
        <v>16</v>
      </c>
      <c r="E17" s="6">
        <v>2800</v>
      </c>
      <c r="F17" s="7">
        <f t="shared" si="0"/>
        <v>3.0196818549474251</v>
      </c>
      <c r="G17" s="5" t="s">
        <v>16</v>
      </c>
      <c r="H17" s="6" t="s">
        <v>16</v>
      </c>
    </row>
    <row r="18" spans="1:8" ht="15.75" x14ac:dyDescent="0.25">
      <c r="A18" s="4" t="s">
        <v>28</v>
      </c>
      <c r="B18" s="5" t="s">
        <v>16</v>
      </c>
      <c r="C18" s="5" t="s">
        <v>16</v>
      </c>
      <c r="D18" s="5" t="s">
        <v>16</v>
      </c>
      <c r="E18" s="6">
        <f>SUM(E5:E17)</f>
        <v>92725</v>
      </c>
      <c r="F18" s="7">
        <f t="shared" si="0"/>
        <v>100</v>
      </c>
      <c r="G18" s="5"/>
      <c r="H18" s="6">
        <f>SUM(H7:H16)</f>
        <v>4145</v>
      </c>
    </row>
    <row r="20" spans="1:8" ht="15.75" x14ac:dyDescent="0.25">
      <c r="A20" s="21" t="s">
        <v>30</v>
      </c>
      <c r="B20" s="21"/>
      <c r="C20" s="21"/>
      <c r="D20" s="21"/>
      <c r="E20" s="21"/>
      <c r="F20" s="21"/>
    </row>
    <row r="21" spans="1:8" ht="15.75" x14ac:dyDescent="0.25">
      <c r="A21" s="3" t="s">
        <v>1</v>
      </c>
      <c r="B21" s="3" t="s">
        <v>2</v>
      </c>
      <c r="C21" s="3" t="s">
        <v>3</v>
      </c>
      <c r="D21" s="3" t="s">
        <v>4</v>
      </c>
      <c r="E21" s="3" t="s">
        <v>5</v>
      </c>
      <c r="F21" s="3" t="s">
        <v>6</v>
      </c>
    </row>
    <row r="22" spans="1:8" x14ac:dyDescent="0.25">
      <c r="A22" s="8" t="s">
        <v>31</v>
      </c>
      <c r="B22" s="9" t="s">
        <v>37</v>
      </c>
      <c r="C22" s="9">
        <v>12</v>
      </c>
      <c r="D22" s="10">
        <v>150</v>
      </c>
      <c r="E22" s="10">
        <f>C22*D22</f>
        <v>1800</v>
      </c>
      <c r="F22" s="11">
        <f>(E22*100)/E$38</f>
        <v>1.548920325087398</v>
      </c>
    </row>
    <row r="23" spans="1:8" x14ac:dyDescent="0.25">
      <c r="A23" s="8" t="s">
        <v>32</v>
      </c>
      <c r="B23" s="9" t="s">
        <v>38</v>
      </c>
      <c r="C23" s="9">
        <v>8</v>
      </c>
      <c r="D23" s="10">
        <v>238</v>
      </c>
      <c r="E23" s="10">
        <f t="shared" ref="E23:E32" si="3">C23*D23</f>
        <v>1904</v>
      </c>
      <c r="F23" s="11">
        <f t="shared" ref="F23:F38" si="4">(E23*100)/E$38</f>
        <v>1.6384134994257809</v>
      </c>
    </row>
    <row r="24" spans="1:8" x14ac:dyDescent="0.25">
      <c r="A24" s="8" t="s">
        <v>33</v>
      </c>
      <c r="B24" s="9" t="s">
        <v>38</v>
      </c>
      <c r="C24" s="9">
        <v>50</v>
      </c>
      <c r="D24" s="10">
        <v>80</v>
      </c>
      <c r="E24" s="10">
        <f t="shared" si="3"/>
        <v>4000</v>
      </c>
      <c r="F24" s="11">
        <f t="shared" si="4"/>
        <v>3.442045166860884</v>
      </c>
    </row>
    <row r="25" spans="1:8" x14ac:dyDescent="0.25">
      <c r="A25" s="8" t="s">
        <v>34</v>
      </c>
      <c r="B25" s="9" t="s">
        <v>38</v>
      </c>
      <c r="C25" s="9">
        <v>54</v>
      </c>
      <c r="D25" s="10">
        <v>55.51</v>
      </c>
      <c r="E25" s="10">
        <f t="shared" si="3"/>
        <v>2997.54</v>
      </c>
      <c r="F25" s="11">
        <f t="shared" si="4"/>
        <v>2.5794170173680437</v>
      </c>
    </row>
    <row r="26" spans="1:8" x14ac:dyDescent="0.25">
      <c r="A26" s="8" t="s">
        <v>35</v>
      </c>
      <c r="B26" s="9" t="s">
        <v>38</v>
      </c>
      <c r="C26" s="9">
        <v>68</v>
      </c>
      <c r="D26" s="10">
        <v>55.58</v>
      </c>
      <c r="E26" s="10">
        <f t="shared" si="3"/>
        <v>3779.44</v>
      </c>
      <c r="F26" s="11">
        <f t="shared" si="4"/>
        <v>3.2522507963601752</v>
      </c>
    </row>
    <row r="27" spans="1:8" x14ac:dyDescent="0.25">
      <c r="A27" s="8" t="s">
        <v>36</v>
      </c>
      <c r="B27" s="9" t="s">
        <v>38</v>
      </c>
      <c r="C27" s="9">
        <v>1500</v>
      </c>
      <c r="D27" s="10">
        <v>51.3</v>
      </c>
      <c r="E27" s="10">
        <f t="shared" si="3"/>
        <v>76950</v>
      </c>
      <c r="F27" s="11">
        <f t="shared" si="4"/>
        <v>66.216343897486254</v>
      </c>
    </row>
    <row r="28" spans="1:8" x14ac:dyDescent="0.25">
      <c r="A28" s="8" t="s">
        <v>39</v>
      </c>
      <c r="B28" s="9" t="s">
        <v>41</v>
      </c>
      <c r="C28" s="9">
        <v>2000</v>
      </c>
      <c r="D28" s="10">
        <v>1</v>
      </c>
      <c r="E28" s="10">
        <f t="shared" si="3"/>
        <v>2000</v>
      </c>
      <c r="F28" s="11">
        <f t="shared" si="4"/>
        <v>1.721022583430442</v>
      </c>
    </row>
    <row r="29" spans="1:8" x14ac:dyDescent="0.25">
      <c r="A29" s="8" t="s">
        <v>40</v>
      </c>
      <c r="B29" s="9" t="s">
        <v>41</v>
      </c>
      <c r="C29" s="9">
        <v>100</v>
      </c>
      <c r="D29" s="10">
        <v>2.5</v>
      </c>
      <c r="E29" s="10">
        <f t="shared" si="3"/>
        <v>250</v>
      </c>
      <c r="F29" s="11">
        <f t="shared" si="4"/>
        <v>0.21512782292880525</v>
      </c>
    </row>
    <row r="30" spans="1:8" x14ac:dyDescent="0.25">
      <c r="A30" s="8" t="s">
        <v>42</v>
      </c>
      <c r="B30" s="9" t="s">
        <v>49</v>
      </c>
      <c r="C30" s="9">
        <v>12</v>
      </c>
      <c r="D30" s="10">
        <v>880</v>
      </c>
      <c r="E30" s="10">
        <f t="shared" si="3"/>
        <v>10560</v>
      </c>
      <c r="F30" s="11">
        <f t="shared" si="4"/>
        <v>9.0869992405127338</v>
      </c>
    </row>
    <row r="31" spans="1:8" x14ac:dyDescent="0.25">
      <c r="A31" s="8" t="s">
        <v>45</v>
      </c>
      <c r="B31" s="9" t="s">
        <v>15</v>
      </c>
      <c r="C31" s="9" t="s">
        <v>16</v>
      </c>
      <c r="D31" s="10">
        <v>4224</v>
      </c>
      <c r="E31" s="10">
        <v>4224</v>
      </c>
      <c r="F31" s="11">
        <f t="shared" si="4"/>
        <v>3.6347996962050937</v>
      </c>
    </row>
    <row r="32" spans="1:8" x14ac:dyDescent="0.25">
      <c r="A32" s="8" t="s">
        <v>43</v>
      </c>
      <c r="B32" s="9" t="s">
        <v>9</v>
      </c>
      <c r="C32" s="9">
        <v>48</v>
      </c>
      <c r="D32" s="10">
        <v>50</v>
      </c>
      <c r="E32" s="10">
        <f t="shared" si="3"/>
        <v>2400</v>
      </c>
      <c r="F32" s="11">
        <f t="shared" si="4"/>
        <v>2.0652271001165303</v>
      </c>
    </row>
    <row r="33" spans="1:7" x14ac:dyDescent="0.25">
      <c r="A33" s="8" t="s">
        <v>48</v>
      </c>
      <c r="B33" s="9" t="s">
        <v>15</v>
      </c>
      <c r="C33" s="9" t="s">
        <v>16</v>
      </c>
      <c r="D33" s="10">
        <v>1200</v>
      </c>
      <c r="E33" s="10">
        <v>1200</v>
      </c>
      <c r="F33" s="11">
        <f t="shared" si="4"/>
        <v>1.0326135500582652</v>
      </c>
    </row>
    <row r="34" spans="1:7" x14ac:dyDescent="0.25">
      <c r="A34" s="8" t="s">
        <v>44</v>
      </c>
      <c r="B34" s="9" t="s">
        <v>15</v>
      </c>
      <c r="C34" s="9" t="s">
        <v>16</v>
      </c>
      <c r="D34" s="9" t="s">
        <v>16</v>
      </c>
      <c r="E34" s="10">
        <v>3500</v>
      </c>
      <c r="F34" s="11">
        <f t="shared" si="4"/>
        <v>3.0117895210032737</v>
      </c>
    </row>
    <row r="35" spans="1:7" x14ac:dyDescent="0.25">
      <c r="A35" s="8" t="s">
        <v>27</v>
      </c>
      <c r="B35" s="9" t="s">
        <v>15</v>
      </c>
      <c r="C35" s="9" t="s">
        <v>16</v>
      </c>
      <c r="D35" s="9" t="s">
        <v>16</v>
      </c>
      <c r="E35" s="10">
        <v>3500</v>
      </c>
      <c r="F35" s="11">
        <f t="shared" si="4"/>
        <v>3.0117895210032737</v>
      </c>
    </row>
    <row r="36" spans="1:7" x14ac:dyDescent="0.25">
      <c r="A36" s="12" t="s">
        <v>47</v>
      </c>
      <c r="B36" s="9" t="s">
        <v>16</v>
      </c>
      <c r="C36" s="9" t="s">
        <v>16</v>
      </c>
      <c r="D36" s="9" t="s">
        <v>16</v>
      </c>
      <c r="E36" s="10">
        <f>SUM(E22:E33)</f>
        <v>112064.98</v>
      </c>
      <c r="F36" s="11">
        <f t="shared" si="4"/>
        <v>96.433180695840406</v>
      </c>
    </row>
    <row r="37" spans="1:7" x14ac:dyDescent="0.25">
      <c r="A37" s="8" t="s">
        <v>7</v>
      </c>
      <c r="B37" s="9" t="s">
        <v>16</v>
      </c>
      <c r="C37" s="9" t="s">
        <v>16</v>
      </c>
      <c r="D37" s="9" t="s">
        <v>16</v>
      </c>
      <c r="E37" s="10">
        <f>H18</f>
        <v>4145</v>
      </c>
      <c r="F37" s="11">
        <f t="shared" si="4"/>
        <v>3.566819304159591</v>
      </c>
    </row>
    <row r="38" spans="1:7" x14ac:dyDescent="0.25">
      <c r="A38" s="12" t="s">
        <v>46</v>
      </c>
      <c r="B38" s="9" t="s">
        <v>16</v>
      </c>
      <c r="C38" s="9" t="s">
        <v>16</v>
      </c>
      <c r="D38" s="9" t="s">
        <v>16</v>
      </c>
      <c r="E38" s="10">
        <f>E37+E36</f>
        <v>116209.98</v>
      </c>
      <c r="F38" s="11">
        <f t="shared" si="4"/>
        <v>100</v>
      </c>
    </row>
    <row r="39" spans="1:7" x14ac:dyDescent="0.25">
      <c r="A39" s="12" t="s">
        <v>50</v>
      </c>
      <c r="B39" s="9" t="s">
        <v>16</v>
      </c>
      <c r="C39" s="9" t="s">
        <v>16</v>
      </c>
      <c r="D39" s="9" t="s">
        <v>16</v>
      </c>
      <c r="E39" s="10">
        <f>E38/E41</f>
        <v>5.8104990000000001</v>
      </c>
      <c r="F39" s="9" t="s">
        <v>16</v>
      </c>
    </row>
    <row r="40" spans="1:7" ht="15.75" x14ac:dyDescent="0.25">
      <c r="A40" s="1"/>
      <c r="B40" s="1"/>
      <c r="C40" s="1"/>
      <c r="D40" s="1"/>
      <c r="E40" s="1"/>
    </row>
    <row r="41" spans="1:7" ht="15.75" x14ac:dyDescent="0.25">
      <c r="A41" s="13" t="s">
        <v>51</v>
      </c>
      <c r="B41" s="6">
        <f>E18+E36</f>
        <v>204789.97999999998</v>
      </c>
      <c r="C41" s="1"/>
      <c r="D41" s="3" t="s">
        <v>55</v>
      </c>
      <c r="E41" s="5">
        <v>20000</v>
      </c>
    </row>
    <row r="42" spans="1:7" ht="15.75" x14ac:dyDescent="0.25">
      <c r="A42" s="13" t="s">
        <v>52</v>
      </c>
      <c r="B42" s="6">
        <f>E41*E42</f>
        <v>140000</v>
      </c>
      <c r="C42" s="1"/>
      <c r="D42" s="3" t="s">
        <v>56</v>
      </c>
      <c r="E42" s="6">
        <v>7</v>
      </c>
    </row>
    <row r="43" spans="1:7" ht="15.75" x14ac:dyDescent="0.25">
      <c r="A43" s="13" t="s">
        <v>53</v>
      </c>
      <c r="B43" s="6">
        <f>B42-E38</f>
        <v>23790.020000000004</v>
      </c>
      <c r="C43" s="1"/>
      <c r="D43" s="1"/>
      <c r="E43" s="1"/>
    </row>
    <row r="44" spans="1:7" ht="15.75" x14ac:dyDescent="0.25">
      <c r="A44" s="13" t="s">
        <v>54</v>
      </c>
      <c r="B44" s="6">
        <f>B43/12</f>
        <v>1982.501666666667</v>
      </c>
      <c r="C44" s="1"/>
      <c r="D44" s="1"/>
      <c r="E44" s="1"/>
    </row>
    <row r="45" spans="1:7" ht="15.75" x14ac:dyDescent="0.25">
      <c r="A45" s="13" t="s">
        <v>57</v>
      </c>
      <c r="B45" s="7">
        <f>(B43/E38)*100</f>
        <v>20.471580840130947</v>
      </c>
    </row>
    <row r="46" spans="1:7" ht="15.75" x14ac:dyDescent="0.25">
      <c r="A46" s="13" t="s">
        <v>58</v>
      </c>
      <c r="B46" s="7">
        <f>(B43/B42)*100</f>
        <v>16.992871428571434</v>
      </c>
    </row>
    <row r="48" spans="1:7" ht="15.75" x14ac:dyDescent="0.25">
      <c r="A48" s="21" t="s">
        <v>59</v>
      </c>
      <c r="B48" s="21"/>
      <c r="C48" s="21"/>
      <c r="D48" s="21"/>
      <c r="E48" s="21"/>
      <c r="F48" s="21"/>
      <c r="G48" s="21"/>
    </row>
    <row r="49" spans="1:7" ht="15.75" customHeight="1" x14ac:dyDescent="0.25">
      <c r="A49" s="23" t="s">
        <v>60</v>
      </c>
      <c r="B49" s="21" t="s">
        <v>61</v>
      </c>
      <c r="C49" s="21"/>
      <c r="D49" s="21" t="s">
        <v>62</v>
      </c>
      <c r="E49" s="21"/>
      <c r="F49" s="23" t="s">
        <v>63</v>
      </c>
      <c r="G49" s="23" t="s">
        <v>64</v>
      </c>
    </row>
    <row r="50" spans="1:7" ht="15.75" x14ac:dyDescent="0.25">
      <c r="A50" s="23"/>
      <c r="B50" s="3" t="s">
        <v>65</v>
      </c>
      <c r="C50" s="3" t="s">
        <v>66</v>
      </c>
      <c r="D50" s="3" t="s">
        <v>68</v>
      </c>
      <c r="E50" s="3" t="s">
        <v>67</v>
      </c>
      <c r="F50" s="23"/>
      <c r="G50" s="23"/>
    </row>
    <row r="51" spans="1:7" ht="15.75" x14ac:dyDescent="0.25">
      <c r="A51" s="5">
        <v>0</v>
      </c>
      <c r="B51" s="6"/>
      <c r="C51" s="5"/>
      <c r="D51" s="6">
        <f>E18</f>
        <v>92725</v>
      </c>
      <c r="E51" s="5"/>
      <c r="F51" s="6">
        <f>-D51</f>
        <v>-92725</v>
      </c>
      <c r="G51" s="6">
        <f>F51</f>
        <v>-92725</v>
      </c>
    </row>
    <row r="52" spans="1:7" ht="15.75" x14ac:dyDescent="0.25">
      <c r="A52" s="5">
        <v>1</v>
      </c>
      <c r="B52" s="6">
        <f t="shared" ref="B52:B61" si="5">B$42</f>
        <v>140000</v>
      </c>
      <c r="C52" s="5"/>
      <c r="D52" s="5"/>
      <c r="E52" s="6">
        <f>E$36</f>
        <v>112064.98</v>
      </c>
      <c r="F52" s="6">
        <f>B52-E52</f>
        <v>27935.020000000004</v>
      </c>
      <c r="G52" s="6">
        <f>G51+F52</f>
        <v>-64789.979999999996</v>
      </c>
    </row>
    <row r="53" spans="1:7" ht="15.75" x14ac:dyDescent="0.25">
      <c r="A53" s="5">
        <v>2</v>
      </c>
      <c r="B53" s="6">
        <f t="shared" si="5"/>
        <v>140000</v>
      </c>
      <c r="C53" s="5"/>
      <c r="D53" s="5"/>
      <c r="E53" s="6">
        <f t="shared" ref="E53:E61" si="6">E$36</f>
        <v>112064.98</v>
      </c>
      <c r="F53" s="6">
        <f t="shared" ref="F53:F61" si="7">B53-E53</f>
        <v>27935.020000000004</v>
      </c>
      <c r="G53" s="6">
        <f t="shared" ref="G53:G61" si="8">G52+F53</f>
        <v>-36854.959999999992</v>
      </c>
    </row>
    <row r="54" spans="1:7" ht="15.75" x14ac:dyDescent="0.25">
      <c r="A54" s="5">
        <v>3</v>
      </c>
      <c r="B54" s="6">
        <f t="shared" si="5"/>
        <v>140000</v>
      </c>
      <c r="C54" s="5"/>
      <c r="D54" s="5"/>
      <c r="E54" s="6">
        <f t="shared" si="6"/>
        <v>112064.98</v>
      </c>
      <c r="F54" s="6">
        <f t="shared" si="7"/>
        <v>27935.020000000004</v>
      </c>
      <c r="G54" s="6">
        <f t="shared" si="8"/>
        <v>-8919.9399999999878</v>
      </c>
    </row>
    <row r="55" spans="1:7" ht="15.75" x14ac:dyDescent="0.25">
      <c r="A55" s="5">
        <v>4</v>
      </c>
      <c r="B55" s="6">
        <f t="shared" si="5"/>
        <v>140000</v>
      </c>
      <c r="C55" s="5"/>
      <c r="D55" s="5"/>
      <c r="E55" s="6">
        <f t="shared" si="6"/>
        <v>112064.98</v>
      </c>
      <c r="F55" s="6">
        <f t="shared" si="7"/>
        <v>27935.020000000004</v>
      </c>
      <c r="G55" s="6">
        <f t="shared" si="8"/>
        <v>19015.080000000016</v>
      </c>
    </row>
    <row r="56" spans="1:7" ht="15.75" x14ac:dyDescent="0.25">
      <c r="A56" s="5">
        <v>5</v>
      </c>
      <c r="B56" s="6">
        <f t="shared" si="5"/>
        <v>140000</v>
      </c>
      <c r="C56" s="5"/>
      <c r="D56" s="5"/>
      <c r="E56" s="6">
        <f t="shared" si="6"/>
        <v>112064.98</v>
      </c>
      <c r="F56" s="6">
        <f t="shared" si="7"/>
        <v>27935.020000000004</v>
      </c>
      <c r="G56" s="6">
        <f t="shared" si="8"/>
        <v>46950.10000000002</v>
      </c>
    </row>
    <row r="57" spans="1:7" ht="15.75" x14ac:dyDescent="0.25">
      <c r="A57" s="5">
        <v>6</v>
      </c>
      <c r="B57" s="6">
        <f t="shared" si="5"/>
        <v>140000</v>
      </c>
      <c r="C57" s="5"/>
      <c r="D57" s="5"/>
      <c r="E57" s="6">
        <f t="shared" si="6"/>
        <v>112064.98</v>
      </c>
      <c r="F57" s="6">
        <f t="shared" si="7"/>
        <v>27935.020000000004</v>
      </c>
      <c r="G57" s="6">
        <f t="shared" si="8"/>
        <v>74885.120000000024</v>
      </c>
    </row>
    <row r="58" spans="1:7" ht="15.75" x14ac:dyDescent="0.25">
      <c r="A58" s="5">
        <v>7</v>
      </c>
      <c r="B58" s="6">
        <f t="shared" si="5"/>
        <v>140000</v>
      </c>
      <c r="C58" s="5"/>
      <c r="D58" s="5"/>
      <c r="E58" s="6">
        <f t="shared" si="6"/>
        <v>112064.98</v>
      </c>
      <c r="F58" s="6">
        <f t="shared" si="7"/>
        <v>27935.020000000004</v>
      </c>
      <c r="G58" s="6">
        <f t="shared" si="8"/>
        <v>102820.14000000003</v>
      </c>
    </row>
    <row r="59" spans="1:7" ht="15.75" x14ac:dyDescent="0.25">
      <c r="A59" s="5">
        <v>8</v>
      </c>
      <c r="B59" s="6">
        <f t="shared" si="5"/>
        <v>140000</v>
      </c>
      <c r="C59" s="5"/>
      <c r="D59" s="5"/>
      <c r="E59" s="6">
        <f t="shared" si="6"/>
        <v>112064.98</v>
      </c>
      <c r="F59" s="6">
        <f t="shared" si="7"/>
        <v>27935.020000000004</v>
      </c>
      <c r="G59" s="6">
        <f t="shared" si="8"/>
        <v>130755.16000000003</v>
      </c>
    </row>
    <row r="60" spans="1:7" ht="15.75" x14ac:dyDescent="0.25">
      <c r="A60" s="5">
        <v>9</v>
      </c>
      <c r="B60" s="6">
        <f t="shared" si="5"/>
        <v>140000</v>
      </c>
      <c r="C60" s="5"/>
      <c r="D60" s="5"/>
      <c r="E60" s="6">
        <f t="shared" si="6"/>
        <v>112064.98</v>
      </c>
      <c r="F60" s="6">
        <f t="shared" si="7"/>
        <v>27935.020000000004</v>
      </c>
      <c r="G60" s="6">
        <f t="shared" si="8"/>
        <v>158690.18000000005</v>
      </c>
    </row>
    <row r="61" spans="1:7" ht="15.75" x14ac:dyDescent="0.25">
      <c r="A61" s="5">
        <v>10</v>
      </c>
      <c r="B61" s="6">
        <f t="shared" si="5"/>
        <v>140000</v>
      </c>
      <c r="C61" s="5"/>
      <c r="D61" s="5"/>
      <c r="E61" s="6">
        <f t="shared" si="6"/>
        <v>112064.98</v>
      </c>
      <c r="F61" s="6">
        <f t="shared" si="7"/>
        <v>27935.020000000004</v>
      </c>
      <c r="G61" s="6">
        <f t="shared" si="8"/>
        <v>186625.20000000007</v>
      </c>
    </row>
    <row r="62" spans="1:7" ht="15.75" x14ac:dyDescent="0.25">
      <c r="A62" s="3" t="s">
        <v>28</v>
      </c>
      <c r="B62" s="15">
        <f>SUM(B52:B61)</f>
        <v>1400000</v>
      </c>
      <c r="C62" s="3"/>
      <c r="D62" s="3"/>
      <c r="E62" s="15">
        <f>SUM(E52:E61)</f>
        <v>1120649.8</v>
      </c>
      <c r="F62" s="14"/>
      <c r="G62" s="5"/>
    </row>
    <row r="64" spans="1:7" ht="15.75" x14ac:dyDescent="0.25">
      <c r="A64" s="16" t="s">
        <v>70</v>
      </c>
      <c r="B64" s="17">
        <v>0.15</v>
      </c>
    </row>
    <row r="65" spans="1:3" ht="15.75" x14ac:dyDescent="0.25">
      <c r="A65" s="16" t="s">
        <v>71</v>
      </c>
      <c r="B65" s="18">
        <f>NPV(B64,F52:F61)+F51</f>
        <v>47474.401938610477</v>
      </c>
    </row>
    <row r="66" spans="1:3" ht="15.75" x14ac:dyDescent="0.25">
      <c r="A66" s="16" t="s">
        <v>72</v>
      </c>
      <c r="B66" s="17">
        <f>IRR(F51:F61)</f>
        <v>0.27465952981725295</v>
      </c>
    </row>
    <row r="67" spans="1:3" ht="15.75" x14ac:dyDescent="0.25">
      <c r="A67" s="16" t="s">
        <v>73</v>
      </c>
      <c r="B67" s="18">
        <f>(B62/E62)</f>
        <v>1.2492751973007088</v>
      </c>
    </row>
    <row r="68" spans="1:3" ht="15.75" x14ac:dyDescent="0.25">
      <c r="A68" s="16" t="s">
        <v>74</v>
      </c>
      <c r="B68" s="2">
        <f>COUNTIF(G52:G61,"&lt;=0")</f>
        <v>3</v>
      </c>
      <c r="C68" s="19">
        <f>(-G54/F55)*12</f>
        <v>3.8317237646509597</v>
      </c>
    </row>
    <row r="69" spans="1:3" x14ac:dyDescent="0.25">
      <c r="B69" s="20" t="s">
        <v>75</v>
      </c>
      <c r="C69" s="20" t="s">
        <v>76</v>
      </c>
    </row>
  </sheetData>
  <mergeCells count="9">
    <mergeCell ref="A3:H3"/>
    <mergeCell ref="A1:H1"/>
    <mergeCell ref="A20:F20"/>
    <mergeCell ref="B49:C49"/>
    <mergeCell ref="A49:A50"/>
    <mergeCell ref="D49:E49"/>
    <mergeCell ref="F49:F50"/>
    <mergeCell ref="G49:G50"/>
    <mergeCell ref="A48:G48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Galileu</dc:creator>
  <cp:lastModifiedBy>Prof. Galileu</cp:lastModifiedBy>
  <dcterms:created xsi:type="dcterms:W3CDTF">2016-06-15T11:14:13Z</dcterms:created>
  <dcterms:modified xsi:type="dcterms:W3CDTF">2018-12-13T19:05:01Z</dcterms:modified>
</cp:coreProperties>
</file>